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355" windowWidth="28350" windowHeight="5400"/>
  </bookViews>
  <sheets>
    <sheet name="Arkusz1" sheetId="1" r:id="rId1"/>
    <sheet name="Arkusz2" sheetId="2" state="hidden" r:id="rId2"/>
    <sheet name="Arkusz3" sheetId="3" state="hidden" r:id="rId3"/>
  </sheets>
  <calcPr calcId="145621"/>
</workbook>
</file>

<file path=xl/calcChain.xml><?xml version="1.0" encoding="utf-8"?>
<calcChain xmlns="http://schemas.openxmlformats.org/spreadsheetml/2006/main">
  <c r="H27" i="1" l="1"/>
  <c r="X21" i="1"/>
  <c r="X20" i="1"/>
  <c r="X19" i="1"/>
  <c r="X18" i="1"/>
  <c r="X17" i="1"/>
  <c r="X16" i="1"/>
  <c r="X15" i="1"/>
  <c r="X14" i="1"/>
  <c r="X13" i="1"/>
  <c r="X12" i="1"/>
  <c r="X11" i="1"/>
  <c r="X10" i="1"/>
  <c r="V27" i="1"/>
  <c r="R22" i="1"/>
  <c r="S10" i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X22" i="1" l="1"/>
  <c r="T10" i="1"/>
  <c r="I21" i="1"/>
  <c r="I20" i="1"/>
  <c r="I19" i="1"/>
  <c r="I18" i="1"/>
  <c r="I17" i="1"/>
  <c r="I16" i="1"/>
  <c r="I15" i="1"/>
  <c r="I14" i="1"/>
  <c r="I13" i="1"/>
  <c r="I12" i="1"/>
  <c r="I11" i="1"/>
  <c r="I10" i="1"/>
  <c r="V26" i="1" l="1"/>
  <c r="H26" i="1"/>
  <c r="T11" i="1"/>
  <c r="U10" i="1"/>
  <c r="V10" i="1" s="1"/>
  <c r="G27" i="1"/>
  <c r="C22" i="1"/>
  <c r="D10" i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W10" i="1" l="1"/>
  <c r="Y10" i="1" s="1"/>
  <c r="T12" i="1"/>
  <c r="U11" i="1"/>
  <c r="V11" i="1" s="1"/>
  <c r="I22" i="1"/>
  <c r="G26" i="1" s="1"/>
  <c r="E10" i="1"/>
  <c r="F10" i="1"/>
  <c r="G10" i="1" s="1"/>
  <c r="W11" i="1" l="1"/>
  <c r="Y11" i="1" s="1"/>
  <c r="U12" i="1"/>
  <c r="V12" i="1" s="1"/>
  <c r="T13" i="1"/>
  <c r="Z10" i="1"/>
  <c r="AA10" i="1" s="1"/>
  <c r="E11" i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H10" i="1"/>
  <c r="J10" i="1" s="1"/>
  <c r="W12" i="1" l="1"/>
  <c r="Y12" i="1" s="1"/>
  <c r="U13" i="1"/>
  <c r="V13" i="1" s="1"/>
  <c r="T14" i="1"/>
  <c r="Z11" i="1"/>
  <c r="AA11" i="1" s="1"/>
  <c r="AB10" i="1"/>
  <c r="AC10" i="1" s="1"/>
  <c r="F12" i="1"/>
  <c r="F11" i="1"/>
  <c r="G11" i="1" s="1"/>
  <c r="H11" i="1" s="1"/>
  <c r="J11" i="1" s="1"/>
  <c r="K10" i="1"/>
  <c r="L10" i="1" s="1"/>
  <c r="M10" i="1" s="1"/>
  <c r="F13" i="1"/>
  <c r="G13" i="1" l="1"/>
  <c r="W13" i="1"/>
  <c r="Y13" i="1" s="1"/>
  <c r="T15" i="1"/>
  <c r="U14" i="1"/>
  <c r="V14" i="1" s="1"/>
  <c r="Z12" i="1"/>
  <c r="AA12" i="1" s="1"/>
  <c r="AB11" i="1"/>
  <c r="AC11" i="1" s="1"/>
  <c r="G12" i="1"/>
  <c r="H12" i="1" s="1"/>
  <c r="J12" i="1" s="1"/>
  <c r="N10" i="1"/>
  <c r="K11" i="1"/>
  <c r="L11" i="1" s="1"/>
  <c r="H13" i="1"/>
  <c r="F14" i="1"/>
  <c r="G14" i="1" s="1"/>
  <c r="J13" i="1" l="1"/>
  <c r="W14" i="1"/>
  <c r="Y14" i="1" s="1"/>
  <c r="T16" i="1"/>
  <c r="U15" i="1"/>
  <c r="V15" i="1" s="1"/>
  <c r="AB12" i="1"/>
  <c r="AC12" i="1" s="1"/>
  <c r="Z13" i="1"/>
  <c r="AA13" i="1" s="1"/>
  <c r="K12" i="1"/>
  <c r="L12" i="1" s="1"/>
  <c r="M11" i="1"/>
  <c r="N11" i="1" s="1"/>
  <c r="H14" i="1"/>
  <c r="J14" i="1" s="1"/>
  <c r="F15" i="1"/>
  <c r="G15" i="1" s="1"/>
  <c r="W15" i="1" l="1"/>
  <c r="Y15" i="1" s="1"/>
  <c r="U16" i="1"/>
  <c r="V16" i="1" s="1"/>
  <c r="T17" i="1"/>
  <c r="Z14" i="1"/>
  <c r="AA14" i="1" s="1"/>
  <c r="AB13" i="1"/>
  <c r="AC13" i="1" s="1"/>
  <c r="K13" i="1"/>
  <c r="L13" i="1" s="1"/>
  <c r="M13" i="1" s="1"/>
  <c r="M12" i="1"/>
  <c r="N12" i="1" s="1"/>
  <c r="H15" i="1"/>
  <c r="J15" i="1" s="1"/>
  <c r="F16" i="1"/>
  <c r="G16" i="1" s="1"/>
  <c r="W16" i="1" l="1"/>
  <c r="Y16" i="1" s="1"/>
  <c r="U17" i="1"/>
  <c r="V17" i="1" s="1"/>
  <c r="T18" i="1"/>
  <c r="Z15" i="1"/>
  <c r="AA15" i="1" s="1"/>
  <c r="AB14" i="1"/>
  <c r="AC14" i="1" s="1"/>
  <c r="N13" i="1"/>
  <c r="K14" i="1"/>
  <c r="L14" i="1" s="1"/>
  <c r="M14" i="1" s="1"/>
  <c r="H16" i="1"/>
  <c r="J16" i="1" s="1"/>
  <c r="F17" i="1"/>
  <c r="G17" i="1" s="1"/>
  <c r="W17" i="1" l="1"/>
  <c r="Y17" i="1" s="1"/>
  <c r="T19" i="1"/>
  <c r="U18" i="1"/>
  <c r="V18" i="1" s="1"/>
  <c r="Z16" i="1"/>
  <c r="AA16" i="1" s="1"/>
  <c r="AB15" i="1"/>
  <c r="AC15" i="1" s="1"/>
  <c r="N14" i="1"/>
  <c r="K15" i="1"/>
  <c r="L15" i="1" s="1"/>
  <c r="M15" i="1" s="1"/>
  <c r="H17" i="1"/>
  <c r="J17" i="1" s="1"/>
  <c r="F18" i="1"/>
  <c r="G18" i="1" s="1"/>
  <c r="T20" i="1" l="1"/>
  <c r="U19" i="1"/>
  <c r="V19" i="1" s="1"/>
  <c r="W18" i="1"/>
  <c r="Y18" i="1" s="1"/>
  <c r="AB16" i="1"/>
  <c r="AC16" i="1" s="1"/>
  <c r="Z17" i="1"/>
  <c r="AA17" i="1" s="1"/>
  <c r="K16" i="1"/>
  <c r="L16" i="1" s="1"/>
  <c r="M16" i="1" s="1"/>
  <c r="N15" i="1"/>
  <c r="H18" i="1"/>
  <c r="J18" i="1" s="1"/>
  <c r="F19" i="1"/>
  <c r="G19" i="1" s="1"/>
  <c r="U20" i="1" l="1"/>
  <c r="V20" i="1" s="1"/>
  <c r="T21" i="1"/>
  <c r="U21" i="1" s="1"/>
  <c r="W19" i="1"/>
  <c r="Y19" i="1" s="1"/>
  <c r="AB17" i="1"/>
  <c r="AC17" i="1" s="1"/>
  <c r="Z18" i="1"/>
  <c r="AA18" i="1" s="1"/>
  <c r="K17" i="1"/>
  <c r="L17" i="1" s="1"/>
  <c r="M17" i="1" s="1"/>
  <c r="N17" i="1" s="1"/>
  <c r="N16" i="1"/>
  <c r="H19" i="1"/>
  <c r="J19" i="1" s="1"/>
  <c r="F20" i="1"/>
  <c r="G20" i="1" s="1"/>
  <c r="F21" i="1"/>
  <c r="H24" i="1" l="1"/>
  <c r="H25" i="1"/>
  <c r="H28" i="1" s="1"/>
  <c r="H29" i="1" s="1"/>
  <c r="C31" i="1" s="1"/>
  <c r="W20" i="1"/>
  <c r="Y20" i="1" s="1"/>
  <c r="AB18" i="1"/>
  <c r="AC18" i="1" s="1"/>
  <c r="T22" i="1"/>
  <c r="Z19" i="1"/>
  <c r="AA19" i="1" s="1"/>
  <c r="K18" i="1"/>
  <c r="L18" i="1" s="1"/>
  <c r="M18" i="1" s="1"/>
  <c r="N18" i="1" s="1"/>
  <c r="E22" i="1"/>
  <c r="G21" i="1"/>
  <c r="H21" i="1" s="1"/>
  <c r="J21" i="1" s="1"/>
  <c r="G24" i="1"/>
  <c r="H20" i="1"/>
  <c r="J20" i="1" s="1"/>
  <c r="G25" i="1" l="1"/>
  <c r="G28" i="1" s="1"/>
  <c r="G29" i="1" s="1"/>
  <c r="C24" i="1" s="1"/>
  <c r="AB19" i="1"/>
  <c r="AC19" i="1" s="1"/>
  <c r="Z20" i="1"/>
  <c r="AA20" i="1" s="1"/>
  <c r="V21" i="1"/>
  <c r="V24" i="1"/>
  <c r="K19" i="1"/>
  <c r="L19" i="1" s="1"/>
  <c r="M19" i="1" s="1"/>
  <c r="N19" i="1" s="1"/>
  <c r="G22" i="1"/>
  <c r="W21" i="1" l="1"/>
  <c r="Y21" i="1" s="1"/>
  <c r="V25" i="1"/>
  <c r="V28" i="1" s="1"/>
  <c r="V22" i="1"/>
  <c r="AB20" i="1"/>
  <c r="AC20" i="1" s="1"/>
  <c r="K20" i="1"/>
  <c r="L20" i="1" s="1"/>
  <c r="M20" i="1" s="1"/>
  <c r="N20" i="1" s="1"/>
  <c r="V29" i="1" l="1"/>
  <c r="R24" i="1" s="1"/>
  <c r="Z21" i="1"/>
  <c r="AA21" i="1" s="1"/>
  <c r="K21" i="1"/>
  <c r="L21" i="1" s="1"/>
  <c r="M21" i="1" s="1"/>
  <c r="N21" i="1" s="1"/>
  <c r="N22" i="1" s="1"/>
  <c r="C23" i="1" s="1"/>
  <c r="AB21" i="1" l="1"/>
  <c r="C25" i="1"/>
  <c r="C26" i="1"/>
  <c r="AC21" i="1" l="1"/>
  <c r="AC22" i="1" s="1"/>
  <c r="R23" i="1" l="1"/>
  <c r="R25" i="1" s="1"/>
  <c r="C30" i="1"/>
  <c r="R26" i="1" l="1"/>
  <c r="C32" i="1"/>
  <c r="C33" i="1"/>
</calcChain>
</file>

<file path=xl/sharedStrings.xml><?xml version="1.0" encoding="utf-8"?>
<sst xmlns="http://schemas.openxmlformats.org/spreadsheetml/2006/main" count="108" uniqueCount="51">
  <si>
    <t>Koszty uzyskania</t>
  </si>
  <si>
    <t>Koszty</t>
  </si>
  <si>
    <t>Korzysta z ulgi dla Kl. Średniej</t>
  </si>
  <si>
    <t>Odlicza Kwotę wolną (425,-)</t>
  </si>
  <si>
    <t>Korzysta ze zwolnienia Art.21 ust.1 pkt 152..154</t>
  </si>
  <si>
    <t>Stawka miesięczna Brutto ze stos. Pracy</t>
  </si>
  <si>
    <t>Suma zapłaconych zaliczek</t>
  </si>
  <si>
    <t>Podatek w zeznaniu roczym</t>
  </si>
  <si>
    <t>DO ZAPŁATY</t>
  </si>
  <si>
    <t>DO ZWROTU</t>
  </si>
  <si>
    <t>Kwota</t>
  </si>
  <si>
    <t>Styczeń:</t>
  </si>
  <si>
    <t>Luty:</t>
  </si>
  <si>
    <t>Marzec:</t>
  </si>
  <si>
    <t>Kwiecień:</t>
  </si>
  <si>
    <t>Maj:</t>
  </si>
  <si>
    <t>Czerwiec:</t>
  </si>
  <si>
    <t>Lipiec:</t>
  </si>
  <si>
    <t>Sierpień:</t>
  </si>
  <si>
    <t>Wrzesień:</t>
  </si>
  <si>
    <t>Październik:</t>
  </si>
  <si>
    <t>Listopad:</t>
  </si>
  <si>
    <t>Grudzień:</t>
  </si>
  <si>
    <t>Logiczne</t>
  </si>
  <si>
    <t>Tak</t>
  </si>
  <si>
    <t>Nie</t>
  </si>
  <si>
    <t>Zakłady</t>
  </si>
  <si>
    <t>Suma</t>
  </si>
  <si>
    <t>Ulg.kl.śr</t>
  </si>
  <si>
    <t>Zus</t>
  </si>
  <si>
    <t>Dochód</t>
  </si>
  <si>
    <t>Dochód/mc</t>
  </si>
  <si>
    <t>Dochod/nar</t>
  </si>
  <si>
    <t>d17</t>
  </si>
  <si>
    <t>d32</t>
  </si>
  <si>
    <t>Zaliczka</t>
  </si>
  <si>
    <t>Zeznanie</t>
  </si>
  <si>
    <t>Przych/nar</t>
  </si>
  <si>
    <t>Ulga kl.śr</t>
  </si>
  <si>
    <t>koszty</t>
  </si>
  <si>
    <t>Roczny limit kosztów uzyskania</t>
  </si>
  <si>
    <t>Podatek</t>
  </si>
  <si>
    <t>Opłaca składki ZUS</t>
  </si>
  <si>
    <t>Przychód/Narast.</t>
  </si>
  <si>
    <t>Składnik/Narast.</t>
  </si>
  <si>
    <t>przych.opodatk/nar</t>
  </si>
  <si>
    <t>Prz. Op/Mc</t>
  </si>
  <si>
    <t>Wypłaty okazjonalne w miesiącach</t>
  </si>
  <si>
    <t>Zeznanie z dwóch zakładów</t>
  </si>
  <si>
    <t>Dodatkowy zakład pracy</t>
  </si>
  <si>
    <t>Glówny zakład Pracy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</si>
</sst>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Bookman Old Style"/>
      <family val="1"/>
      <charset val="238"/>
    </font>
    <font>
      <b/>
      <sz val="12"/>
      <color theme="1"/>
      <name val="Bookman Old Style"/>
      <family val="1"/>
      <charset val="238"/>
    </font>
    <font>
      <b/>
      <sz val="1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4" fontId="0" fillId="0" borderId="0" xfId="0" applyNumberFormat="1"/>
    <xf numFmtId="44" fontId="1" fillId="0" borderId="0" xfId="0" applyNumberFormat="1" applyFont="1"/>
    <xf numFmtId="0" fontId="1" fillId="0" borderId="0" xfId="0" applyFont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2" fillId="4" borderId="3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44" fontId="1" fillId="6" borderId="6" xfId="0" applyNumberFormat="1" applyFont="1" applyFill="1" applyBorder="1"/>
    <xf numFmtId="44" fontId="1" fillId="6" borderId="8" xfId="0" applyNumberFormat="1" applyFont="1" applyFill="1" applyBorder="1"/>
    <xf numFmtId="44" fontId="1" fillId="7" borderId="8" xfId="0" applyNumberFormat="1" applyFont="1" applyFill="1" applyBorder="1" applyAlignment="1">
      <alignment horizontal="center" vertical="center"/>
    </xf>
    <xf numFmtId="44" fontId="1" fillId="8" borderId="10" xfId="0" applyNumberFormat="1" applyFont="1" applyFill="1" applyBorder="1" applyAlignment="1">
      <alignment horizontal="center" vertical="center"/>
    </xf>
    <xf numFmtId="44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44" fontId="1" fillId="6" borderId="1" xfId="0" applyNumberFormat="1" applyFont="1" applyFill="1" applyBorder="1" applyProtection="1">
      <protection locked="0"/>
    </xf>
    <xf numFmtId="0" fontId="0" fillId="9" borderId="0" xfId="0" applyFill="1"/>
    <xf numFmtId="44" fontId="0" fillId="9" borderId="0" xfId="0" applyNumberFormat="1" applyFill="1"/>
    <xf numFmtId="0" fontId="1" fillId="2" borderId="13" xfId="0" applyFont="1" applyFill="1" applyBorder="1" applyAlignment="1">
      <alignment vertical="center"/>
    </xf>
    <xf numFmtId="44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3" fillId="10" borderId="11" xfId="0" applyFont="1" applyFill="1" applyBorder="1" applyAlignment="1">
      <alignment horizontal="center" vertical="center"/>
    </xf>
    <xf numFmtId="0" fontId="3" fillId="10" borderId="12" xfId="0" applyFont="1" applyFill="1" applyBorder="1" applyAlignment="1">
      <alignment horizontal="center" vertical="center"/>
    </xf>
    <xf numFmtId="0" fontId="4" fillId="11" borderId="11" xfId="0" applyFont="1" applyFill="1" applyBorder="1" applyAlignment="1">
      <alignment horizontal="center" vertical="center"/>
    </xf>
    <xf numFmtId="0" fontId="4" fillId="11" borderId="12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5050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4"/>
  <sheetViews>
    <sheetView tabSelected="1" workbookViewId="0">
      <selection activeCell="C2" sqref="C2"/>
    </sheetView>
  </sheetViews>
  <sheetFormatPr defaultRowHeight="15" x14ac:dyDescent="0.25"/>
  <cols>
    <col min="2" max="2" width="57.42578125" customWidth="1"/>
    <col min="3" max="3" width="17.5703125" customWidth="1"/>
    <col min="4" max="4" width="26" hidden="1" customWidth="1"/>
    <col min="5" max="5" width="24.85546875" hidden="1" customWidth="1"/>
    <col min="6" max="6" width="19.28515625" hidden="1" customWidth="1"/>
    <col min="7" max="7" width="15.5703125" hidden="1" customWidth="1"/>
    <col min="8" max="8" width="14" hidden="1" customWidth="1"/>
    <col min="9" max="9" width="13" hidden="1" customWidth="1"/>
    <col min="10" max="10" width="14.140625" hidden="1" customWidth="1"/>
    <col min="11" max="11" width="13.140625" hidden="1" customWidth="1"/>
    <col min="12" max="12" width="14.42578125" hidden="1" customWidth="1"/>
    <col min="13" max="13" width="12" hidden="1" customWidth="1"/>
    <col min="14" max="14" width="12.28515625" hidden="1" customWidth="1"/>
    <col min="15" max="16" width="9.140625" customWidth="1"/>
    <col min="17" max="17" width="51.5703125" customWidth="1"/>
    <col min="18" max="18" width="18" customWidth="1"/>
    <col min="19" max="19" width="15.28515625" hidden="1" customWidth="1"/>
    <col min="20" max="20" width="13.85546875" hidden="1" customWidth="1"/>
    <col min="21" max="21" width="19.7109375" hidden="1" customWidth="1"/>
    <col min="22" max="22" width="16.7109375" hidden="1" customWidth="1"/>
    <col min="23" max="23" width="16.42578125" hidden="1" customWidth="1"/>
    <col min="24" max="24" width="13.42578125" hidden="1" customWidth="1"/>
    <col min="25" max="25" width="16.5703125" hidden="1" customWidth="1"/>
    <col min="26" max="26" width="14.7109375" hidden="1" customWidth="1"/>
    <col min="27" max="27" width="13.5703125" hidden="1" customWidth="1"/>
    <col min="28" max="28" width="0" hidden="1" customWidth="1"/>
    <col min="29" max="29" width="12.140625" hidden="1" customWidth="1"/>
  </cols>
  <sheetData>
    <row r="1" spans="1:51" ht="33.75" customHeight="1" thickBot="1" x14ac:dyDescent="0.3">
      <c r="A1" s="21"/>
      <c r="B1" s="27" t="s">
        <v>50</v>
      </c>
      <c r="C1" s="28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7" t="s">
        <v>49</v>
      </c>
      <c r="R1" s="28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</row>
    <row r="2" spans="1:51" ht="20.100000000000001" customHeight="1" x14ac:dyDescent="0.25">
      <c r="A2" s="21"/>
      <c r="B2" s="23" t="s">
        <v>5</v>
      </c>
      <c r="C2" s="24">
        <v>8000</v>
      </c>
      <c r="O2" s="21"/>
      <c r="P2" s="21"/>
      <c r="Q2" s="23" t="s">
        <v>5</v>
      </c>
      <c r="R2" s="24">
        <v>0</v>
      </c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</row>
    <row r="3" spans="1:51" ht="20.100000000000001" customHeight="1" x14ac:dyDescent="0.25">
      <c r="A3" s="21"/>
      <c r="B3" s="4" t="s">
        <v>0</v>
      </c>
      <c r="C3" s="17">
        <v>250</v>
      </c>
      <c r="O3" s="21"/>
      <c r="P3" s="21"/>
      <c r="Q3" s="4" t="s">
        <v>0</v>
      </c>
      <c r="R3" s="17">
        <v>0</v>
      </c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</row>
    <row r="4" spans="1:51" ht="20.100000000000001" customHeight="1" x14ac:dyDescent="0.25">
      <c r="A4" s="21"/>
      <c r="B4" s="5" t="s">
        <v>40</v>
      </c>
      <c r="C4" s="17">
        <v>3000</v>
      </c>
      <c r="O4" s="21"/>
      <c r="P4" s="21"/>
      <c r="Q4" s="5" t="s">
        <v>40</v>
      </c>
      <c r="R4" s="17">
        <v>0</v>
      </c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</row>
    <row r="5" spans="1:51" ht="20.100000000000001" customHeight="1" x14ac:dyDescent="0.25">
      <c r="A5" s="21"/>
      <c r="B5" s="4" t="s">
        <v>2</v>
      </c>
      <c r="C5" s="18" t="s">
        <v>24</v>
      </c>
      <c r="O5" s="21"/>
      <c r="P5" s="21"/>
      <c r="Q5" s="4" t="s">
        <v>2</v>
      </c>
      <c r="R5" s="18" t="s">
        <v>25</v>
      </c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</row>
    <row r="6" spans="1:51" ht="20.100000000000001" customHeight="1" x14ac:dyDescent="0.25">
      <c r="A6" s="21"/>
      <c r="B6" s="4" t="s">
        <v>3</v>
      </c>
      <c r="C6" s="18" t="s">
        <v>24</v>
      </c>
      <c r="O6" s="21"/>
      <c r="P6" s="21"/>
      <c r="Q6" s="4" t="s">
        <v>3</v>
      </c>
      <c r="R6" s="18" t="s">
        <v>25</v>
      </c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</row>
    <row r="7" spans="1:51" ht="20.100000000000001" customHeight="1" x14ac:dyDescent="0.25">
      <c r="A7" s="21"/>
      <c r="B7" s="4" t="s">
        <v>4</v>
      </c>
      <c r="C7" s="18" t="s">
        <v>25</v>
      </c>
      <c r="O7" s="21"/>
      <c r="P7" s="21"/>
      <c r="Q7" s="4" t="s">
        <v>4</v>
      </c>
      <c r="R7" s="18" t="s">
        <v>25</v>
      </c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</row>
    <row r="8" spans="1:51" ht="20.100000000000001" customHeight="1" thickBot="1" x14ac:dyDescent="0.3">
      <c r="A8" s="21"/>
      <c r="B8" s="6" t="s">
        <v>42</v>
      </c>
      <c r="C8" s="19" t="s">
        <v>24</v>
      </c>
      <c r="O8" s="21"/>
      <c r="P8" s="21"/>
      <c r="Q8" s="6" t="s">
        <v>42</v>
      </c>
      <c r="R8" s="19" t="s">
        <v>24</v>
      </c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</row>
    <row r="9" spans="1:51" ht="31.5" customHeight="1" x14ac:dyDescent="0.25">
      <c r="A9" s="21"/>
      <c r="B9" s="9" t="s">
        <v>47</v>
      </c>
      <c r="C9" s="7" t="s">
        <v>10</v>
      </c>
      <c r="D9" t="s">
        <v>44</v>
      </c>
      <c r="E9" t="s">
        <v>43</v>
      </c>
      <c r="F9" t="s">
        <v>45</v>
      </c>
      <c r="G9" t="s">
        <v>46</v>
      </c>
      <c r="H9" t="s">
        <v>28</v>
      </c>
      <c r="I9" t="s">
        <v>29</v>
      </c>
      <c r="J9" t="s">
        <v>31</v>
      </c>
      <c r="K9" t="s">
        <v>32</v>
      </c>
      <c r="L9" t="s">
        <v>33</v>
      </c>
      <c r="M9" t="s">
        <v>34</v>
      </c>
      <c r="N9" t="s">
        <v>35</v>
      </c>
      <c r="O9" s="21"/>
      <c r="P9" s="21"/>
      <c r="Q9" s="9" t="s">
        <v>47</v>
      </c>
      <c r="R9" s="7" t="s">
        <v>10</v>
      </c>
      <c r="S9" t="s">
        <v>44</v>
      </c>
      <c r="T9" t="s">
        <v>43</v>
      </c>
      <c r="U9" t="s">
        <v>45</v>
      </c>
      <c r="V9" t="s">
        <v>46</v>
      </c>
      <c r="W9" t="s">
        <v>28</v>
      </c>
      <c r="X9" t="s">
        <v>29</v>
      </c>
      <c r="Y9" t="s">
        <v>31</v>
      </c>
      <c r="Z9" t="s">
        <v>32</v>
      </c>
      <c r="AA9" t="s">
        <v>33</v>
      </c>
      <c r="AB9" t="s">
        <v>34</v>
      </c>
      <c r="AC9" t="s">
        <v>35</v>
      </c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</row>
    <row r="10" spans="1:51" ht="15.75" x14ac:dyDescent="0.25">
      <c r="A10" s="21"/>
      <c r="B10" s="8" t="s">
        <v>11</v>
      </c>
      <c r="C10" s="20">
        <v>0</v>
      </c>
      <c r="D10" s="1">
        <f>C10</f>
        <v>0</v>
      </c>
      <c r="E10" s="1">
        <f>C2+D10</f>
        <v>8000</v>
      </c>
      <c r="F10" s="1">
        <f t="shared" ref="F10:F21" si="0">IF($C$7="Tak",IF(E10&lt;=85528,0,E10-85528),E10)</f>
        <v>8000</v>
      </c>
      <c r="G10" s="1">
        <f>F10</f>
        <v>8000</v>
      </c>
      <c r="H10" s="1">
        <f t="shared" ref="H10:H21" si="1">IF($C$5="Tak",ROUND(IF(AND(G10&gt;=5701, G10&lt;=8549),((G10)*6.68%-380.5)/17%,IF(AND(G10&gt;8549,G10&lt;=11141),(-(G10)*7.35%+819.08)/17%,0)),2),0)</f>
        <v>905.29</v>
      </c>
      <c r="I10" s="1">
        <f t="shared" ref="I10:I21" si="2">IF($C$8="Tak",ROUND(($C$2+C10)*13.71%,2),0)</f>
        <v>1096.8</v>
      </c>
      <c r="J10" s="1">
        <f t="shared" ref="J10:J21" si="3">MAX(G10-$C$3-I10-H10,0)</f>
        <v>5747.91</v>
      </c>
      <c r="K10" s="1">
        <f>J10</f>
        <v>5747.91</v>
      </c>
      <c r="L10">
        <f t="shared" ref="L10:L21" si="4">IF(K10 &lt;= 120000,J10,IF(K10-J10&gt;120000,0,120000-K10+J10))</f>
        <v>5747.91</v>
      </c>
      <c r="M10" s="1">
        <f t="shared" ref="M10:M21" si="5">MAX(J10-L10,0)</f>
        <v>0</v>
      </c>
      <c r="N10" s="1">
        <f t="shared" ref="N10:N21" si="6">ROUND(MAX(ROUND(L10,0)*17%+ROUND(M10,0)*32% - IF($C$6="Tak",425,0),0),0)</f>
        <v>552</v>
      </c>
      <c r="O10" s="21"/>
      <c r="P10" s="21"/>
      <c r="Q10" s="8" t="s">
        <v>11</v>
      </c>
      <c r="R10" s="20">
        <v>0</v>
      </c>
      <c r="S10" s="1">
        <f>R10</f>
        <v>0</v>
      </c>
      <c r="T10" s="1">
        <f>R2+S10</f>
        <v>0</v>
      </c>
      <c r="U10" s="1">
        <f t="shared" ref="U10:U21" si="7">IF($R$7="Tak",IF(T10&lt;=85528,0,T10-85528),T10)</f>
        <v>0</v>
      </c>
      <c r="V10" s="1">
        <f>U10</f>
        <v>0</v>
      </c>
      <c r="W10" s="1">
        <f t="shared" ref="W10:W21" si="8">IF($R$5="Tak",ROUND(IF(AND(V10&gt;=5701, V10&lt;=8549),((V10)*6.68%-380.5)/17%,IF(AND(V10&gt;8549,V10&lt;=11141),(-(V10)*7.35%+819.08)/17%,0)),2),0)</f>
        <v>0</v>
      </c>
      <c r="X10" s="1">
        <f t="shared" ref="X10:X21" si="9">IF($R$8="Tak",ROUND(($R$2+R10)*13.71%,2),0)</f>
        <v>0</v>
      </c>
      <c r="Y10" s="1">
        <f t="shared" ref="Y10:Y21" si="10">MAX(V10-$R$3-X10-W10,0)</f>
        <v>0</v>
      </c>
      <c r="Z10" s="1">
        <f>Y10</f>
        <v>0</v>
      </c>
      <c r="AA10">
        <f t="shared" ref="AA10:AA21" si="11">IF(Z10 &lt;= 120000,Y10,IF(Z10-Y10&gt;120000,0,120000-Z10+Y10))</f>
        <v>0</v>
      </c>
      <c r="AB10" s="1">
        <f t="shared" ref="AB10:AB21" si="12">MAX(Y10-AA10,0)</f>
        <v>0</v>
      </c>
      <c r="AC10" s="1">
        <f t="shared" ref="AC10:AC21" si="13">ROUND(MAX(ROUND(AA10,0)*17%+ROUND(AB10,0)*32% - IF($R$6="Tak",425,0),0),0)</f>
        <v>0</v>
      </c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</row>
    <row r="11" spans="1:51" ht="15.75" x14ac:dyDescent="0.25">
      <c r="A11" s="21"/>
      <c r="B11" s="8" t="s">
        <v>12</v>
      </c>
      <c r="C11" s="20">
        <v>0</v>
      </c>
      <c r="D11" s="1">
        <f t="shared" ref="D11:D21" si="14">D10+C11</f>
        <v>0</v>
      </c>
      <c r="E11" s="1">
        <f t="shared" ref="E11:E21" si="15">$C$2+E10+C11</f>
        <v>16000</v>
      </c>
      <c r="F11" s="1">
        <f t="shared" si="0"/>
        <v>16000</v>
      </c>
      <c r="G11" s="1">
        <f t="shared" ref="G11:G21" si="16">F11-F10</f>
        <v>8000</v>
      </c>
      <c r="H11" s="1">
        <f t="shared" si="1"/>
        <v>905.29</v>
      </c>
      <c r="I11" s="1">
        <f t="shared" si="2"/>
        <v>1096.8</v>
      </c>
      <c r="J11" s="1">
        <f t="shared" si="3"/>
        <v>5747.91</v>
      </c>
      <c r="K11" s="1">
        <f t="shared" ref="K11:K21" si="17">J11+K10</f>
        <v>11495.82</v>
      </c>
      <c r="L11">
        <f t="shared" si="4"/>
        <v>5747.91</v>
      </c>
      <c r="M11" s="1">
        <f t="shared" si="5"/>
        <v>0</v>
      </c>
      <c r="N11" s="1">
        <f t="shared" si="6"/>
        <v>552</v>
      </c>
      <c r="O11" s="21"/>
      <c r="P11" s="21"/>
      <c r="Q11" s="8" t="s">
        <v>12</v>
      </c>
      <c r="R11" s="20">
        <v>0</v>
      </c>
      <c r="S11" s="1">
        <f t="shared" ref="S11:S21" si="18">S10+R11</f>
        <v>0</v>
      </c>
      <c r="T11" s="1">
        <f t="shared" ref="T11:T21" si="19">$R$2+T10+R11</f>
        <v>0</v>
      </c>
      <c r="U11" s="1">
        <f t="shared" si="7"/>
        <v>0</v>
      </c>
      <c r="V11" s="1">
        <f t="shared" ref="V11:V21" si="20">U11-U10</f>
        <v>0</v>
      </c>
      <c r="W11" s="1">
        <f t="shared" si="8"/>
        <v>0</v>
      </c>
      <c r="X11" s="1">
        <f t="shared" si="9"/>
        <v>0</v>
      </c>
      <c r="Y11" s="1">
        <f t="shared" si="10"/>
        <v>0</v>
      </c>
      <c r="Z11" s="1">
        <f t="shared" ref="Z11:Z21" si="21">Y11+Z10</f>
        <v>0</v>
      </c>
      <c r="AA11">
        <f t="shared" si="11"/>
        <v>0</v>
      </c>
      <c r="AB11" s="1">
        <f t="shared" si="12"/>
        <v>0</v>
      </c>
      <c r="AC11" s="1">
        <f t="shared" si="13"/>
        <v>0</v>
      </c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</row>
    <row r="12" spans="1:51" ht="15.75" x14ac:dyDescent="0.25">
      <c r="A12" s="21"/>
      <c r="B12" s="8" t="s">
        <v>13</v>
      </c>
      <c r="C12" s="20">
        <v>0</v>
      </c>
      <c r="D12" s="1">
        <f t="shared" si="14"/>
        <v>0</v>
      </c>
      <c r="E12" s="1">
        <f t="shared" si="15"/>
        <v>24000</v>
      </c>
      <c r="F12" s="1">
        <f t="shared" si="0"/>
        <v>24000</v>
      </c>
      <c r="G12" s="1">
        <f t="shared" si="16"/>
        <v>8000</v>
      </c>
      <c r="H12" s="1">
        <f t="shared" si="1"/>
        <v>905.29</v>
      </c>
      <c r="I12" s="1">
        <f t="shared" si="2"/>
        <v>1096.8</v>
      </c>
      <c r="J12" s="1">
        <f t="shared" si="3"/>
        <v>5747.91</v>
      </c>
      <c r="K12" s="1">
        <f t="shared" si="17"/>
        <v>17243.73</v>
      </c>
      <c r="L12">
        <f t="shared" si="4"/>
        <v>5747.91</v>
      </c>
      <c r="M12" s="1">
        <f t="shared" si="5"/>
        <v>0</v>
      </c>
      <c r="N12" s="1">
        <f t="shared" si="6"/>
        <v>552</v>
      </c>
      <c r="O12" s="21"/>
      <c r="P12" s="21"/>
      <c r="Q12" s="8" t="s">
        <v>13</v>
      </c>
      <c r="R12" s="20">
        <v>0</v>
      </c>
      <c r="S12" s="1">
        <f t="shared" si="18"/>
        <v>0</v>
      </c>
      <c r="T12" s="1">
        <f t="shared" si="19"/>
        <v>0</v>
      </c>
      <c r="U12" s="1">
        <f t="shared" si="7"/>
        <v>0</v>
      </c>
      <c r="V12" s="1">
        <f t="shared" si="20"/>
        <v>0</v>
      </c>
      <c r="W12" s="1">
        <f t="shared" si="8"/>
        <v>0</v>
      </c>
      <c r="X12" s="1">
        <f t="shared" si="9"/>
        <v>0</v>
      </c>
      <c r="Y12" s="1">
        <f t="shared" si="10"/>
        <v>0</v>
      </c>
      <c r="Z12" s="1">
        <f t="shared" si="21"/>
        <v>0</v>
      </c>
      <c r="AA12">
        <f t="shared" si="11"/>
        <v>0</v>
      </c>
      <c r="AB12" s="1">
        <f t="shared" si="12"/>
        <v>0</v>
      </c>
      <c r="AC12" s="1">
        <f t="shared" si="13"/>
        <v>0</v>
      </c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</row>
    <row r="13" spans="1:51" ht="15.75" x14ac:dyDescent="0.25">
      <c r="A13" s="21"/>
      <c r="B13" s="8" t="s">
        <v>14</v>
      </c>
      <c r="C13" s="20">
        <v>0</v>
      </c>
      <c r="D13" s="1">
        <f t="shared" si="14"/>
        <v>0</v>
      </c>
      <c r="E13" s="1">
        <f t="shared" si="15"/>
        <v>32000</v>
      </c>
      <c r="F13" s="1">
        <f t="shared" si="0"/>
        <v>32000</v>
      </c>
      <c r="G13" s="1">
        <f t="shared" si="16"/>
        <v>8000</v>
      </c>
      <c r="H13" s="1">
        <f t="shared" si="1"/>
        <v>905.29</v>
      </c>
      <c r="I13" s="1">
        <f t="shared" si="2"/>
        <v>1096.8</v>
      </c>
      <c r="J13" s="1">
        <f t="shared" si="3"/>
        <v>5747.91</v>
      </c>
      <c r="K13" s="1">
        <f t="shared" si="17"/>
        <v>22991.64</v>
      </c>
      <c r="L13">
        <f t="shared" si="4"/>
        <v>5747.91</v>
      </c>
      <c r="M13" s="1">
        <f t="shared" si="5"/>
        <v>0</v>
      </c>
      <c r="N13" s="1">
        <f t="shared" si="6"/>
        <v>552</v>
      </c>
      <c r="O13" s="21"/>
      <c r="P13" s="21"/>
      <c r="Q13" s="8" t="s">
        <v>14</v>
      </c>
      <c r="R13" s="20">
        <v>0</v>
      </c>
      <c r="S13" s="1">
        <f t="shared" si="18"/>
        <v>0</v>
      </c>
      <c r="T13" s="1">
        <f t="shared" si="19"/>
        <v>0</v>
      </c>
      <c r="U13" s="1">
        <f t="shared" si="7"/>
        <v>0</v>
      </c>
      <c r="V13" s="1">
        <f t="shared" si="20"/>
        <v>0</v>
      </c>
      <c r="W13" s="1">
        <f t="shared" si="8"/>
        <v>0</v>
      </c>
      <c r="X13" s="1">
        <f t="shared" si="9"/>
        <v>0</v>
      </c>
      <c r="Y13" s="1">
        <f t="shared" si="10"/>
        <v>0</v>
      </c>
      <c r="Z13" s="1">
        <f t="shared" si="21"/>
        <v>0</v>
      </c>
      <c r="AA13">
        <f t="shared" si="11"/>
        <v>0</v>
      </c>
      <c r="AB13" s="1">
        <f t="shared" si="12"/>
        <v>0</v>
      </c>
      <c r="AC13" s="1">
        <f t="shared" si="13"/>
        <v>0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</row>
    <row r="14" spans="1:51" ht="15.75" x14ac:dyDescent="0.25">
      <c r="A14" s="21"/>
      <c r="B14" s="8" t="s">
        <v>15</v>
      </c>
      <c r="C14" s="20">
        <v>0</v>
      </c>
      <c r="D14" s="1">
        <f t="shared" si="14"/>
        <v>0</v>
      </c>
      <c r="E14" s="1">
        <f t="shared" si="15"/>
        <v>40000</v>
      </c>
      <c r="F14" s="1">
        <f t="shared" si="0"/>
        <v>40000</v>
      </c>
      <c r="G14" s="1">
        <f t="shared" si="16"/>
        <v>8000</v>
      </c>
      <c r="H14" s="1">
        <f t="shared" si="1"/>
        <v>905.29</v>
      </c>
      <c r="I14" s="1">
        <f t="shared" si="2"/>
        <v>1096.8</v>
      </c>
      <c r="J14" s="1">
        <f t="shared" si="3"/>
        <v>5747.91</v>
      </c>
      <c r="K14" s="1">
        <f t="shared" si="17"/>
        <v>28739.55</v>
      </c>
      <c r="L14">
        <f t="shared" si="4"/>
        <v>5747.91</v>
      </c>
      <c r="M14" s="1">
        <f t="shared" si="5"/>
        <v>0</v>
      </c>
      <c r="N14" s="1">
        <f t="shared" si="6"/>
        <v>552</v>
      </c>
      <c r="O14" s="21"/>
      <c r="P14" s="21"/>
      <c r="Q14" s="8" t="s">
        <v>15</v>
      </c>
      <c r="R14" s="20">
        <v>0</v>
      </c>
      <c r="S14" s="1">
        <f t="shared" si="18"/>
        <v>0</v>
      </c>
      <c r="T14" s="1">
        <f t="shared" si="19"/>
        <v>0</v>
      </c>
      <c r="U14" s="1">
        <f t="shared" si="7"/>
        <v>0</v>
      </c>
      <c r="V14" s="1">
        <f t="shared" si="20"/>
        <v>0</v>
      </c>
      <c r="W14" s="1">
        <f t="shared" si="8"/>
        <v>0</v>
      </c>
      <c r="X14" s="1">
        <f t="shared" si="9"/>
        <v>0</v>
      </c>
      <c r="Y14" s="1">
        <f t="shared" si="10"/>
        <v>0</v>
      </c>
      <c r="Z14" s="1">
        <f t="shared" si="21"/>
        <v>0</v>
      </c>
      <c r="AA14">
        <f t="shared" si="11"/>
        <v>0</v>
      </c>
      <c r="AB14" s="1">
        <f t="shared" si="12"/>
        <v>0</v>
      </c>
      <c r="AC14" s="1">
        <f t="shared" si="13"/>
        <v>0</v>
      </c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</row>
    <row r="15" spans="1:51" ht="15.75" x14ac:dyDescent="0.25">
      <c r="A15" s="21"/>
      <c r="B15" s="8" t="s">
        <v>16</v>
      </c>
      <c r="C15" s="20">
        <v>0</v>
      </c>
      <c r="D15" s="1">
        <f t="shared" si="14"/>
        <v>0</v>
      </c>
      <c r="E15" s="1">
        <f t="shared" si="15"/>
        <v>48000</v>
      </c>
      <c r="F15" s="1">
        <f t="shared" si="0"/>
        <v>48000</v>
      </c>
      <c r="G15" s="1">
        <f t="shared" si="16"/>
        <v>8000</v>
      </c>
      <c r="H15" s="1">
        <f t="shared" si="1"/>
        <v>905.29</v>
      </c>
      <c r="I15" s="1">
        <f t="shared" si="2"/>
        <v>1096.8</v>
      </c>
      <c r="J15" s="1">
        <f t="shared" si="3"/>
        <v>5747.91</v>
      </c>
      <c r="K15" s="1">
        <f t="shared" si="17"/>
        <v>34487.46</v>
      </c>
      <c r="L15">
        <f t="shared" si="4"/>
        <v>5747.91</v>
      </c>
      <c r="M15" s="1">
        <f t="shared" si="5"/>
        <v>0</v>
      </c>
      <c r="N15" s="1">
        <f t="shared" si="6"/>
        <v>552</v>
      </c>
      <c r="O15" s="21"/>
      <c r="P15" s="21"/>
      <c r="Q15" s="8" t="s">
        <v>16</v>
      </c>
      <c r="R15" s="20">
        <v>0</v>
      </c>
      <c r="S15" s="1">
        <f t="shared" si="18"/>
        <v>0</v>
      </c>
      <c r="T15" s="1">
        <f t="shared" si="19"/>
        <v>0</v>
      </c>
      <c r="U15" s="1">
        <f t="shared" si="7"/>
        <v>0</v>
      </c>
      <c r="V15" s="1">
        <f t="shared" si="20"/>
        <v>0</v>
      </c>
      <c r="W15" s="1">
        <f t="shared" si="8"/>
        <v>0</v>
      </c>
      <c r="X15" s="1">
        <f t="shared" si="9"/>
        <v>0</v>
      </c>
      <c r="Y15" s="1">
        <f t="shared" si="10"/>
        <v>0</v>
      </c>
      <c r="Z15" s="1">
        <f t="shared" si="21"/>
        <v>0</v>
      </c>
      <c r="AA15">
        <f t="shared" si="11"/>
        <v>0</v>
      </c>
      <c r="AB15" s="1">
        <f t="shared" si="12"/>
        <v>0</v>
      </c>
      <c r="AC15" s="1">
        <f t="shared" si="13"/>
        <v>0</v>
      </c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</row>
    <row r="16" spans="1:51" ht="15.75" x14ac:dyDescent="0.25">
      <c r="A16" s="21"/>
      <c r="B16" s="8" t="s">
        <v>17</v>
      </c>
      <c r="C16" s="20">
        <v>0</v>
      </c>
      <c r="D16" s="1">
        <f t="shared" si="14"/>
        <v>0</v>
      </c>
      <c r="E16" s="1">
        <f t="shared" si="15"/>
        <v>56000</v>
      </c>
      <c r="F16" s="1">
        <f t="shared" si="0"/>
        <v>56000</v>
      </c>
      <c r="G16" s="1">
        <f t="shared" si="16"/>
        <v>8000</v>
      </c>
      <c r="H16" s="1">
        <f t="shared" si="1"/>
        <v>905.29</v>
      </c>
      <c r="I16" s="1">
        <f t="shared" si="2"/>
        <v>1096.8</v>
      </c>
      <c r="J16" s="1">
        <f t="shared" si="3"/>
        <v>5747.91</v>
      </c>
      <c r="K16" s="1">
        <f t="shared" si="17"/>
        <v>40235.369999999995</v>
      </c>
      <c r="L16">
        <f t="shared" si="4"/>
        <v>5747.91</v>
      </c>
      <c r="M16" s="1">
        <f t="shared" si="5"/>
        <v>0</v>
      </c>
      <c r="N16" s="1">
        <f t="shared" si="6"/>
        <v>552</v>
      </c>
      <c r="O16" s="21"/>
      <c r="P16" s="21"/>
      <c r="Q16" s="8" t="s">
        <v>17</v>
      </c>
      <c r="R16" s="20">
        <v>0</v>
      </c>
      <c r="S16" s="1">
        <f t="shared" si="18"/>
        <v>0</v>
      </c>
      <c r="T16" s="1">
        <f t="shared" si="19"/>
        <v>0</v>
      </c>
      <c r="U16" s="1">
        <f t="shared" si="7"/>
        <v>0</v>
      </c>
      <c r="V16" s="1">
        <f t="shared" si="20"/>
        <v>0</v>
      </c>
      <c r="W16" s="1">
        <f t="shared" si="8"/>
        <v>0</v>
      </c>
      <c r="X16" s="1">
        <f t="shared" si="9"/>
        <v>0</v>
      </c>
      <c r="Y16" s="1">
        <f t="shared" si="10"/>
        <v>0</v>
      </c>
      <c r="Z16" s="1">
        <f t="shared" si="21"/>
        <v>0</v>
      </c>
      <c r="AA16">
        <f t="shared" si="11"/>
        <v>0</v>
      </c>
      <c r="AB16" s="1">
        <f t="shared" si="12"/>
        <v>0</v>
      </c>
      <c r="AC16" s="1">
        <f t="shared" si="13"/>
        <v>0</v>
      </c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</row>
    <row r="17" spans="1:51" ht="15.75" x14ac:dyDescent="0.25">
      <c r="A17" s="21"/>
      <c r="B17" s="8" t="s">
        <v>18</v>
      </c>
      <c r="C17" s="20">
        <v>0</v>
      </c>
      <c r="D17" s="1">
        <f t="shared" si="14"/>
        <v>0</v>
      </c>
      <c r="E17" s="1">
        <f t="shared" si="15"/>
        <v>64000</v>
      </c>
      <c r="F17" s="1">
        <f t="shared" si="0"/>
        <v>64000</v>
      </c>
      <c r="G17" s="1">
        <f t="shared" si="16"/>
        <v>8000</v>
      </c>
      <c r="H17" s="1">
        <f t="shared" si="1"/>
        <v>905.29</v>
      </c>
      <c r="I17" s="1">
        <f t="shared" si="2"/>
        <v>1096.8</v>
      </c>
      <c r="J17" s="1">
        <f t="shared" si="3"/>
        <v>5747.91</v>
      </c>
      <c r="K17" s="1">
        <f t="shared" si="17"/>
        <v>45983.28</v>
      </c>
      <c r="L17">
        <f t="shared" si="4"/>
        <v>5747.91</v>
      </c>
      <c r="M17" s="1">
        <f t="shared" si="5"/>
        <v>0</v>
      </c>
      <c r="N17" s="1">
        <f t="shared" si="6"/>
        <v>552</v>
      </c>
      <c r="O17" s="21"/>
      <c r="P17" s="21"/>
      <c r="Q17" s="8" t="s">
        <v>18</v>
      </c>
      <c r="R17" s="20">
        <v>0</v>
      </c>
      <c r="S17" s="1">
        <f t="shared" si="18"/>
        <v>0</v>
      </c>
      <c r="T17" s="1">
        <f t="shared" si="19"/>
        <v>0</v>
      </c>
      <c r="U17" s="1">
        <f t="shared" si="7"/>
        <v>0</v>
      </c>
      <c r="V17" s="1">
        <f t="shared" si="20"/>
        <v>0</v>
      </c>
      <c r="W17" s="1">
        <f t="shared" si="8"/>
        <v>0</v>
      </c>
      <c r="X17" s="1">
        <f t="shared" si="9"/>
        <v>0</v>
      </c>
      <c r="Y17" s="1">
        <f t="shared" si="10"/>
        <v>0</v>
      </c>
      <c r="Z17" s="1">
        <f t="shared" si="21"/>
        <v>0</v>
      </c>
      <c r="AA17">
        <f t="shared" si="11"/>
        <v>0</v>
      </c>
      <c r="AB17" s="1">
        <f t="shared" si="12"/>
        <v>0</v>
      </c>
      <c r="AC17" s="1">
        <f t="shared" si="13"/>
        <v>0</v>
      </c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</row>
    <row r="18" spans="1:51" ht="15.75" x14ac:dyDescent="0.25">
      <c r="A18" s="21"/>
      <c r="B18" s="8" t="s">
        <v>19</v>
      </c>
      <c r="C18" s="20">
        <v>0</v>
      </c>
      <c r="D18" s="1">
        <f t="shared" si="14"/>
        <v>0</v>
      </c>
      <c r="E18" s="1">
        <f t="shared" si="15"/>
        <v>72000</v>
      </c>
      <c r="F18" s="1">
        <f t="shared" si="0"/>
        <v>72000</v>
      </c>
      <c r="G18" s="1">
        <f t="shared" si="16"/>
        <v>8000</v>
      </c>
      <c r="H18" s="1">
        <f t="shared" si="1"/>
        <v>905.29</v>
      </c>
      <c r="I18" s="1">
        <f t="shared" si="2"/>
        <v>1096.8</v>
      </c>
      <c r="J18" s="1">
        <f t="shared" si="3"/>
        <v>5747.91</v>
      </c>
      <c r="K18" s="1">
        <f t="shared" si="17"/>
        <v>51731.19</v>
      </c>
      <c r="L18">
        <f t="shared" si="4"/>
        <v>5747.91</v>
      </c>
      <c r="M18" s="1">
        <f t="shared" si="5"/>
        <v>0</v>
      </c>
      <c r="N18" s="1">
        <f t="shared" si="6"/>
        <v>552</v>
      </c>
      <c r="O18" s="21"/>
      <c r="P18" s="21"/>
      <c r="Q18" s="8" t="s">
        <v>19</v>
      </c>
      <c r="R18" s="20">
        <v>0</v>
      </c>
      <c r="S18" s="1">
        <f t="shared" si="18"/>
        <v>0</v>
      </c>
      <c r="T18" s="1">
        <f t="shared" si="19"/>
        <v>0</v>
      </c>
      <c r="U18" s="1">
        <f t="shared" si="7"/>
        <v>0</v>
      </c>
      <c r="V18" s="1">
        <f t="shared" si="20"/>
        <v>0</v>
      </c>
      <c r="W18" s="1">
        <f t="shared" si="8"/>
        <v>0</v>
      </c>
      <c r="X18" s="1">
        <f t="shared" si="9"/>
        <v>0</v>
      </c>
      <c r="Y18" s="1">
        <f t="shared" si="10"/>
        <v>0</v>
      </c>
      <c r="Z18" s="1">
        <f t="shared" si="21"/>
        <v>0</v>
      </c>
      <c r="AA18">
        <f t="shared" si="11"/>
        <v>0</v>
      </c>
      <c r="AB18" s="1">
        <f t="shared" si="12"/>
        <v>0</v>
      </c>
      <c r="AC18" s="1">
        <f t="shared" si="13"/>
        <v>0</v>
      </c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</row>
    <row r="19" spans="1:51" ht="15.75" x14ac:dyDescent="0.25">
      <c r="A19" s="21"/>
      <c r="B19" s="8" t="s">
        <v>20</v>
      </c>
      <c r="C19" s="20">
        <v>0</v>
      </c>
      <c r="D19" s="1">
        <f t="shared" si="14"/>
        <v>0</v>
      </c>
      <c r="E19" s="1">
        <f t="shared" si="15"/>
        <v>80000</v>
      </c>
      <c r="F19" s="1">
        <f t="shared" si="0"/>
        <v>80000</v>
      </c>
      <c r="G19" s="1">
        <f t="shared" si="16"/>
        <v>8000</v>
      </c>
      <c r="H19" s="1">
        <f t="shared" si="1"/>
        <v>905.29</v>
      </c>
      <c r="I19" s="1">
        <f t="shared" si="2"/>
        <v>1096.8</v>
      </c>
      <c r="J19" s="1">
        <f t="shared" si="3"/>
        <v>5747.91</v>
      </c>
      <c r="K19" s="1">
        <f t="shared" si="17"/>
        <v>57479.100000000006</v>
      </c>
      <c r="L19">
        <f t="shared" si="4"/>
        <v>5747.91</v>
      </c>
      <c r="M19" s="1">
        <f t="shared" si="5"/>
        <v>0</v>
      </c>
      <c r="N19" s="1">
        <f t="shared" si="6"/>
        <v>552</v>
      </c>
      <c r="O19" s="21"/>
      <c r="P19" s="21"/>
      <c r="Q19" s="8" t="s">
        <v>20</v>
      </c>
      <c r="R19" s="20">
        <v>0</v>
      </c>
      <c r="S19" s="1">
        <f t="shared" si="18"/>
        <v>0</v>
      </c>
      <c r="T19" s="1">
        <f t="shared" si="19"/>
        <v>0</v>
      </c>
      <c r="U19" s="1">
        <f t="shared" si="7"/>
        <v>0</v>
      </c>
      <c r="V19" s="1">
        <f t="shared" si="20"/>
        <v>0</v>
      </c>
      <c r="W19" s="1">
        <f t="shared" si="8"/>
        <v>0</v>
      </c>
      <c r="X19" s="1">
        <f t="shared" si="9"/>
        <v>0</v>
      </c>
      <c r="Y19" s="1">
        <f t="shared" si="10"/>
        <v>0</v>
      </c>
      <c r="Z19" s="1">
        <f t="shared" si="21"/>
        <v>0</v>
      </c>
      <c r="AA19">
        <f t="shared" si="11"/>
        <v>0</v>
      </c>
      <c r="AB19" s="1">
        <f t="shared" si="12"/>
        <v>0</v>
      </c>
      <c r="AC19" s="1">
        <f t="shared" si="13"/>
        <v>0</v>
      </c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</row>
    <row r="20" spans="1:51" ht="15.75" x14ac:dyDescent="0.25">
      <c r="A20" s="21"/>
      <c r="B20" s="8" t="s">
        <v>21</v>
      </c>
      <c r="C20" s="20">
        <v>0</v>
      </c>
      <c r="D20" s="1">
        <f t="shared" si="14"/>
        <v>0</v>
      </c>
      <c r="E20" s="1">
        <f t="shared" si="15"/>
        <v>88000</v>
      </c>
      <c r="F20" s="1">
        <f t="shared" si="0"/>
        <v>88000</v>
      </c>
      <c r="G20" s="1">
        <f t="shared" si="16"/>
        <v>8000</v>
      </c>
      <c r="H20" s="1">
        <f t="shared" si="1"/>
        <v>905.29</v>
      </c>
      <c r="I20" s="1">
        <f t="shared" si="2"/>
        <v>1096.8</v>
      </c>
      <c r="J20" s="1">
        <f t="shared" si="3"/>
        <v>5747.91</v>
      </c>
      <c r="K20" s="1">
        <f t="shared" si="17"/>
        <v>63227.010000000009</v>
      </c>
      <c r="L20">
        <f t="shared" si="4"/>
        <v>5747.91</v>
      </c>
      <c r="M20" s="1">
        <f t="shared" si="5"/>
        <v>0</v>
      </c>
      <c r="N20" s="1">
        <f t="shared" si="6"/>
        <v>552</v>
      </c>
      <c r="O20" s="21"/>
      <c r="P20" s="21"/>
      <c r="Q20" s="8" t="s">
        <v>21</v>
      </c>
      <c r="R20" s="20">
        <v>0</v>
      </c>
      <c r="S20" s="1">
        <f t="shared" si="18"/>
        <v>0</v>
      </c>
      <c r="T20" s="1">
        <f t="shared" si="19"/>
        <v>0</v>
      </c>
      <c r="U20" s="1">
        <f t="shared" si="7"/>
        <v>0</v>
      </c>
      <c r="V20" s="1">
        <f t="shared" si="20"/>
        <v>0</v>
      </c>
      <c r="W20" s="1">
        <f t="shared" si="8"/>
        <v>0</v>
      </c>
      <c r="X20" s="1">
        <f t="shared" si="9"/>
        <v>0</v>
      </c>
      <c r="Y20" s="1">
        <f t="shared" si="10"/>
        <v>0</v>
      </c>
      <c r="Z20" s="1">
        <f t="shared" si="21"/>
        <v>0</v>
      </c>
      <c r="AA20">
        <f t="shared" si="11"/>
        <v>0</v>
      </c>
      <c r="AB20" s="1">
        <f t="shared" si="12"/>
        <v>0</v>
      </c>
      <c r="AC20" s="1">
        <f t="shared" si="13"/>
        <v>0</v>
      </c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</row>
    <row r="21" spans="1:51" ht="16.5" thickBot="1" x14ac:dyDescent="0.3">
      <c r="A21" s="21"/>
      <c r="B21" s="8" t="s">
        <v>22</v>
      </c>
      <c r="C21" s="20">
        <v>0</v>
      </c>
      <c r="D21" s="1">
        <f t="shared" si="14"/>
        <v>0</v>
      </c>
      <c r="E21" s="1">
        <f t="shared" si="15"/>
        <v>96000</v>
      </c>
      <c r="F21" s="1">
        <f t="shared" si="0"/>
        <v>96000</v>
      </c>
      <c r="G21" s="1">
        <f t="shared" si="16"/>
        <v>8000</v>
      </c>
      <c r="H21" s="1">
        <f t="shared" si="1"/>
        <v>905.29</v>
      </c>
      <c r="I21" s="1">
        <f t="shared" si="2"/>
        <v>1096.8</v>
      </c>
      <c r="J21" s="1">
        <f t="shared" si="3"/>
        <v>5747.91</v>
      </c>
      <c r="K21" s="1">
        <f t="shared" si="17"/>
        <v>68974.920000000013</v>
      </c>
      <c r="L21">
        <f t="shared" si="4"/>
        <v>5747.91</v>
      </c>
      <c r="M21" s="1">
        <f t="shared" si="5"/>
        <v>0</v>
      </c>
      <c r="N21" s="1">
        <f t="shared" si="6"/>
        <v>552</v>
      </c>
      <c r="O21" s="21"/>
      <c r="P21" s="21"/>
      <c r="Q21" s="8" t="s">
        <v>22</v>
      </c>
      <c r="R21" s="20">
        <v>0</v>
      </c>
      <c r="S21" s="1">
        <f t="shared" si="18"/>
        <v>0</v>
      </c>
      <c r="T21" s="1">
        <f t="shared" si="19"/>
        <v>0</v>
      </c>
      <c r="U21" s="1">
        <f t="shared" si="7"/>
        <v>0</v>
      </c>
      <c r="V21" s="1">
        <f t="shared" si="20"/>
        <v>0</v>
      </c>
      <c r="W21" s="1">
        <f t="shared" si="8"/>
        <v>0</v>
      </c>
      <c r="X21" s="1">
        <f t="shared" si="9"/>
        <v>0</v>
      </c>
      <c r="Y21" s="1">
        <f t="shared" si="10"/>
        <v>0</v>
      </c>
      <c r="Z21" s="1">
        <f t="shared" si="21"/>
        <v>0</v>
      </c>
      <c r="AA21">
        <f t="shared" si="11"/>
        <v>0</v>
      </c>
      <c r="AB21" s="1">
        <f t="shared" si="12"/>
        <v>0</v>
      </c>
      <c r="AC21" s="1">
        <f t="shared" si="13"/>
        <v>0</v>
      </c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ht="20.100000000000001" hidden="1" customHeight="1" thickBot="1" x14ac:dyDescent="0.3">
      <c r="A22" s="21"/>
      <c r="B22" s="3" t="s">
        <v>27</v>
      </c>
      <c r="C22" s="2">
        <f>SUM(C10:C21)</f>
        <v>0</v>
      </c>
      <c r="E22" s="1">
        <f>SUM(E10:E21)</f>
        <v>624000</v>
      </c>
      <c r="G22" s="1">
        <f>SUM(G10:G21)</f>
        <v>96000</v>
      </c>
      <c r="H22" s="1"/>
      <c r="I22" s="1">
        <f>SUM(I10:I21)</f>
        <v>13161.599999999997</v>
      </c>
      <c r="K22" s="1"/>
      <c r="N22" s="1">
        <f>SUM(N10:N21)</f>
        <v>6624</v>
      </c>
      <c r="O22" s="21"/>
      <c r="P22" s="21"/>
      <c r="Q22" s="3" t="s">
        <v>27</v>
      </c>
      <c r="R22" s="2">
        <f>SUM(R10:R21)</f>
        <v>0</v>
      </c>
      <c r="T22" s="1">
        <f>SUM(T10:T21)</f>
        <v>0</v>
      </c>
      <c r="V22" s="1">
        <f>SUM(V10:V21)</f>
        <v>0</v>
      </c>
      <c r="W22" s="1"/>
      <c r="X22" s="1">
        <f>SUM(X10:X21)</f>
        <v>0</v>
      </c>
      <c r="Z22" s="1"/>
      <c r="AC22" s="1">
        <f>SUM(AC10:AC21)</f>
        <v>0</v>
      </c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ht="24.75" customHeight="1" x14ac:dyDescent="0.25">
      <c r="A23" s="21"/>
      <c r="B23" s="10" t="s">
        <v>6</v>
      </c>
      <c r="C23" s="13">
        <f>$N$22</f>
        <v>6624</v>
      </c>
      <c r="O23" s="21"/>
      <c r="P23" s="21"/>
      <c r="Q23" s="10" t="s">
        <v>6</v>
      </c>
      <c r="R23" s="13">
        <f>AC22</f>
        <v>0</v>
      </c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</row>
    <row r="24" spans="1:51" ht="24" customHeight="1" x14ac:dyDescent="0.25">
      <c r="A24" s="21"/>
      <c r="B24" s="11" t="s">
        <v>7</v>
      </c>
      <c r="C24" s="14">
        <f>G29</f>
        <v>6626</v>
      </c>
      <c r="E24" t="s">
        <v>36</v>
      </c>
      <c r="F24" t="s">
        <v>37</v>
      </c>
      <c r="G24" s="1">
        <f>F21</f>
        <v>96000</v>
      </c>
      <c r="H24" s="1">
        <f>F21+U21</f>
        <v>96000</v>
      </c>
      <c r="O24" s="21"/>
      <c r="P24" s="21"/>
      <c r="Q24" s="11" t="s">
        <v>7</v>
      </c>
      <c r="R24" s="14">
        <f>V29</f>
        <v>0</v>
      </c>
      <c r="T24" t="s">
        <v>36</v>
      </c>
      <c r="U24" t="s">
        <v>37</v>
      </c>
      <c r="V24" s="1">
        <f>U21</f>
        <v>0</v>
      </c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</row>
    <row r="25" spans="1:51" ht="27.75" customHeight="1" x14ac:dyDescent="0.25">
      <c r="A25" s="21"/>
      <c r="B25" s="11" t="s">
        <v>9</v>
      </c>
      <c r="C25" s="15">
        <f>MAX(C23-C24,0)</f>
        <v>0</v>
      </c>
      <c r="F25" t="s">
        <v>38</v>
      </c>
      <c r="G25">
        <f>ROUND(IF(AND(G24&gt;=68412, G24&lt;=102588),(G24*6.68%-4566)/17%,IF(AND(G24&gt;=102588,G24&lt;=133692),(-G24*7.35%+9829)/17%,0)),2)</f>
        <v>10863.53</v>
      </c>
      <c r="H25">
        <f>ROUND(IF(AND(H24&gt;=68412, H24&lt;=102588),(H24*6.68%-4566)/17%,IF(AND(H24&gt;=102588,H24&lt;=133692),(-H24*7.35%+9829)/17%,0)),2)</f>
        <v>10863.53</v>
      </c>
      <c r="O25" s="21"/>
      <c r="P25" s="21"/>
      <c r="Q25" s="11" t="s">
        <v>9</v>
      </c>
      <c r="R25" s="15">
        <f>MAX(R23-R24,0)</f>
        <v>0</v>
      </c>
      <c r="U25" t="s">
        <v>38</v>
      </c>
      <c r="V25">
        <f>ROUND(IF(AND(V24&gt;=68412, V24&lt;=102588),(V24*6.68%-4566)/17%,IF(AND(V24&gt;=102588,V24&lt;=133692),(-V24*7.35%+9829)/17%,0)),2)</f>
        <v>0</v>
      </c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</row>
    <row r="26" spans="1:51" ht="26.25" customHeight="1" thickBot="1" x14ac:dyDescent="0.3">
      <c r="A26" s="21"/>
      <c r="B26" s="12" t="s">
        <v>8</v>
      </c>
      <c r="C26" s="16">
        <f>MAX(C24-C23,0)</f>
        <v>2</v>
      </c>
      <c r="F26" t="s">
        <v>29</v>
      </c>
      <c r="G26" s="1">
        <f>I22</f>
        <v>13161.599999999997</v>
      </c>
      <c r="H26" s="1">
        <f>I22+X22</f>
        <v>13161.599999999997</v>
      </c>
      <c r="O26" s="21"/>
      <c r="P26" s="21"/>
      <c r="Q26" s="12" t="s">
        <v>8</v>
      </c>
      <c r="R26" s="16">
        <f>MAX(R24-R23,0)</f>
        <v>0</v>
      </c>
      <c r="U26" t="s">
        <v>29</v>
      </c>
      <c r="V26" s="1">
        <f>X22</f>
        <v>0</v>
      </c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</row>
    <row r="27" spans="1:51" x14ac:dyDescent="0.25">
      <c r="A27" s="21"/>
      <c r="B27" s="21"/>
      <c r="C27" s="21"/>
      <c r="D27" s="21"/>
      <c r="E27" s="21"/>
      <c r="F27" s="21" t="s">
        <v>39</v>
      </c>
      <c r="G27" s="22">
        <f>C4</f>
        <v>3000</v>
      </c>
      <c r="H27" s="22">
        <f>C4</f>
        <v>3000</v>
      </c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 t="s">
        <v>39</v>
      </c>
      <c r="V27" s="22">
        <f>R4</f>
        <v>0</v>
      </c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</row>
    <row r="28" spans="1:51" ht="15.75" thickBot="1" x14ac:dyDescent="0.3">
      <c r="A28" s="21"/>
      <c r="B28" s="21"/>
      <c r="C28" s="21"/>
      <c r="D28" s="21"/>
      <c r="E28" s="21"/>
      <c r="F28" s="21" t="s">
        <v>30</v>
      </c>
      <c r="G28" s="22">
        <f>ROUND(MAX(G24-G25-G26-G27,0),0)</f>
        <v>68975</v>
      </c>
      <c r="H28" s="22">
        <f>ROUND(MAX(H24-H25-H26-H27,0),0)</f>
        <v>68975</v>
      </c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 t="s">
        <v>30</v>
      </c>
      <c r="V28" s="22">
        <f>ROUND(MAX(V24-V25-V26-V27,0),0)</f>
        <v>0</v>
      </c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</row>
    <row r="29" spans="1:51" ht="24" customHeight="1" thickBot="1" x14ac:dyDescent="0.3">
      <c r="A29" s="21"/>
      <c r="B29" s="25" t="s">
        <v>48</v>
      </c>
      <c r="C29" s="26"/>
      <c r="D29" s="21"/>
      <c r="E29" s="21"/>
      <c r="F29" s="21" t="s">
        <v>41</v>
      </c>
      <c r="G29" s="22">
        <f>MAX(ROUND(IF(G28&lt;=120000,ROUND(G28*17%,2)-5100,15300+ROUND((G28-120000)*32%,2)),0),0)</f>
        <v>6626</v>
      </c>
      <c r="H29" s="21">
        <f>MAX(ROUND(IF(H28&lt;=120000,ROUND(H28*17%,2)-5100,15300+ROUND((H28-120000)*32%,2)),0),0)</f>
        <v>6626</v>
      </c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 t="s">
        <v>41</v>
      </c>
      <c r="V29" s="22">
        <f>MAX(ROUND(IF(V28&lt;=120000,ROUND(V28*17%,2)-5100,15300+ROUND((V28-120000)*32%,2)),0),0)</f>
        <v>0</v>
      </c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</row>
    <row r="30" spans="1:51" ht="23.25" customHeight="1" x14ac:dyDescent="0.25">
      <c r="A30" s="21"/>
      <c r="B30" s="10" t="s">
        <v>6</v>
      </c>
      <c r="C30" s="13">
        <f>N22+AC22</f>
        <v>6624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</row>
    <row r="31" spans="1:51" ht="18.75" customHeight="1" x14ac:dyDescent="0.25">
      <c r="A31" s="21"/>
      <c r="B31" s="11" t="s">
        <v>7</v>
      </c>
      <c r="C31" s="14">
        <f>H29</f>
        <v>6626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</row>
    <row r="32" spans="1:51" ht="19.5" customHeight="1" x14ac:dyDescent="0.25">
      <c r="A32" s="21"/>
      <c r="B32" s="11" t="s">
        <v>9</v>
      </c>
      <c r="C32" s="15">
        <f>MAX(C30-C31,0)</f>
        <v>0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</row>
    <row r="33" spans="1:51" ht="21.75" customHeight="1" thickBot="1" x14ac:dyDescent="0.3">
      <c r="A33" s="21"/>
      <c r="B33" s="12" t="s">
        <v>8</v>
      </c>
      <c r="C33" s="16">
        <f>MAX(C31-C30,0)</f>
        <v>2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</row>
    <row r="34" spans="1:51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</row>
    <row r="35" spans="1:51" x14ac:dyDescent="0.2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</row>
    <row r="36" spans="1:51" x14ac:dyDescent="0.2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</row>
    <row r="37" spans="1:51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</row>
    <row r="38" spans="1:51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</row>
    <row r="39" spans="1:51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</row>
    <row r="40" spans="1:51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</row>
    <row r="41" spans="1:51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</row>
    <row r="42" spans="1:51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</row>
    <row r="43" spans="1:51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</row>
    <row r="44" spans="1:51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</row>
    <row r="45" spans="1:51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</row>
    <row r="46" spans="1:51" x14ac:dyDescent="0.2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</row>
    <row r="47" spans="1:51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</row>
    <row r="48" spans="1:51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</row>
    <row r="49" spans="1:51" x14ac:dyDescent="0.2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</row>
    <row r="50" spans="1:51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</row>
    <row r="51" spans="1:51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</row>
    <row r="52" spans="1:51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</row>
    <row r="53" spans="1:51" x14ac:dyDescent="0.2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</row>
    <row r="54" spans="1:51" x14ac:dyDescent="0.2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</row>
    <row r="55" spans="1:51" x14ac:dyDescent="0.2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</row>
    <row r="56" spans="1:51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</row>
    <row r="57" spans="1:51" x14ac:dyDescent="0.2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</row>
    <row r="58" spans="1:51" x14ac:dyDescent="0.2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</row>
    <row r="59" spans="1:51" x14ac:dyDescent="0.2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</row>
    <row r="60" spans="1:51" x14ac:dyDescent="0.2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1:51" x14ac:dyDescent="0.2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</row>
    <row r="62" spans="1:51" x14ac:dyDescent="0.2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</row>
    <row r="63" spans="1:51" x14ac:dyDescent="0.2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</row>
    <row r="64" spans="1:51" x14ac:dyDescent="0.2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</row>
    <row r="65" spans="1:16" x14ac:dyDescent="0.2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</row>
    <row r="66" spans="1:16" x14ac:dyDescent="0.2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</row>
    <row r="67" spans="1:16" x14ac:dyDescent="0.2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</row>
    <row r="68" spans="1:16" x14ac:dyDescent="0.2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</row>
    <row r="69" spans="1:16" x14ac:dyDescent="0.2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</row>
    <row r="70" spans="1:16" x14ac:dyDescent="0.2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</row>
    <row r="71" spans="1:16" x14ac:dyDescent="0.2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</row>
    <row r="72" spans="1:16" x14ac:dyDescent="0.2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</row>
    <row r="73" spans="1:16" x14ac:dyDescent="0.2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</row>
    <row r="74" spans="1:16" x14ac:dyDescent="0.2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</row>
    <row r="75" spans="1:16" x14ac:dyDescent="0.2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</row>
    <row r="76" spans="1:16" x14ac:dyDescent="0.2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</row>
    <row r="77" spans="1:16" x14ac:dyDescent="0.2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</row>
    <row r="78" spans="1:16" x14ac:dyDescent="0.2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</row>
    <row r="79" spans="1:16" x14ac:dyDescent="0.2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</row>
    <row r="80" spans="1:16" x14ac:dyDescent="0.2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</row>
    <row r="81" spans="1:16" x14ac:dyDescent="0.2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</row>
    <row r="82" spans="1:16" x14ac:dyDescent="0.2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</row>
    <row r="83" spans="1:16" x14ac:dyDescent="0.2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</row>
    <row r="84" spans="1:16" x14ac:dyDescent="0.2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</row>
  </sheetData>
  <sheetProtection password="C5BA" sheet="1" objects="1" scenarios="1"/>
  <mergeCells count="3">
    <mergeCell ref="B29:C29"/>
    <mergeCell ref="B1:C1"/>
    <mergeCell ref="Q1:R1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Arkusz3!$A$2:$A$6</xm:f>
          </x14:formula1>
          <xm:sqref>C3 R3</xm:sqref>
        </x14:dataValidation>
        <x14:dataValidation type="list" allowBlank="1" showInputMessage="1" showErrorMessage="1">
          <x14:formula1>
            <xm:f>Arkusz3!$B$2:$B$3</xm:f>
          </x14:formula1>
          <xm:sqref>C5:C8 R5:R8</xm:sqref>
        </x14:dataValidation>
        <x14:dataValidation type="list" allowBlank="1" showInputMessage="1" showErrorMessage="1">
          <x14:formula1>
            <xm:f>Arkusz3!$C$2:$C$6</xm:f>
          </x14:formula1>
          <xm:sqref>C4</xm:sqref>
        </x14:dataValidation>
        <x14:dataValidation type="list" allowBlank="1" showInputMessage="1" showErrorMessage="1">
          <x14:formula1>
            <xm:f>Arkusz3!$C$2:$C$6</xm:f>
          </x14:formula1>
          <xm:sqref>R4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C2" sqref="C2"/>
    </sheetView>
  </sheetViews>
  <sheetFormatPr defaultRowHeight="15" x14ac:dyDescent="0.25"/>
  <cols>
    <col min="3" max="3" width="11.28515625" bestFit="1" customWidth="1"/>
  </cols>
  <sheetData>
    <row r="1" spans="1:3" x14ac:dyDescent="0.25">
      <c r="A1" t="s">
        <v>1</v>
      </c>
      <c r="B1" t="s">
        <v>23</v>
      </c>
      <c r="C1" t="s">
        <v>26</v>
      </c>
    </row>
    <row r="2" spans="1:3" x14ac:dyDescent="0.25">
      <c r="A2">
        <v>0</v>
      </c>
      <c r="B2" t="s">
        <v>24</v>
      </c>
      <c r="C2" s="1">
        <v>0</v>
      </c>
    </row>
    <row r="3" spans="1:3" x14ac:dyDescent="0.25">
      <c r="A3">
        <v>250</v>
      </c>
      <c r="B3" t="s">
        <v>25</v>
      </c>
      <c r="C3" s="1">
        <v>3000</v>
      </c>
    </row>
    <row r="4" spans="1:3" x14ac:dyDescent="0.25">
      <c r="A4">
        <v>300</v>
      </c>
      <c r="C4" s="1">
        <v>3600</v>
      </c>
    </row>
    <row r="5" spans="1:3" x14ac:dyDescent="0.25">
      <c r="A5">
        <v>500</v>
      </c>
      <c r="C5" s="1">
        <v>4500</v>
      </c>
    </row>
    <row r="6" spans="1:3" x14ac:dyDescent="0.25">
      <c r="A6">
        <v>600</v>
      </c>
      <c r="C6" s="1">
        <v>5400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lta@logotech.com.pl</dc:creator>
  <cp:lastModifiedBy>lta@logotech.com.pl</cp:lastModifiedBy>
  <dcterms:created xsi:type="dcterms:W3CDTF">2021-12-31T09:52:09Z</dcterms:created>
  <dcterms:modified xsi:type="dcterms:W3CDTF">2021-12-31T13:12:53Z</dcterms:modified>
</cp:coreProperties>
</file>