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5" windowWidth="26835" windowHeight="1107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S4" i="1" l="1"/>
  <c r="R3" i="1" l="1"/>
  <c r="R4" i="1" s="1"/>
  <c r="R7" i="1" s="1"/>
  <c r="U3" i="1" l="1"/>
  <c r="U4" i="1" s="1"/>
  <c r="U8" i="1" s="1"/>
  <c r="L5" i="1" s="1"/>
  <c r="R5" i="1"/>
  <c r="R6" i="1" s="1"/>
  <c r="S3" i="1"/>
  <c r="U6" i="1" l="1"/>
  <c r="K5" i="1" s="1"/>
  <c r="M5" i="1" s="1"/>
  <c r="V3" i="1"/>
  <c r="V4" i="1" s="1"/>
  <c r="S5" i="1" l="1"/>
  <c r="S6" i="1" s="1"/>
  <c r="S8" i="1" s="1"/>
  <c r="I5" i="1" s="1"/>
  <c r="V6" i="1"/>
  <c r="H14" i="1" s="1"/>
  <c r="V8" i="1"/>
  <c r="I14" i="1" s="1"/>
  <c r="J14" i="1" l="1"/>
  <c r="H5" i="1"/>
  <c r="J5" i="1"/>
</calcChain>
</file>

<file path=xl/sharedStrings.xml><?xml version="1.0" encoding="utf-8"?>
<sst xmlns="http://schemas.openxmlformats.org/spreadsheetml/2006/main" count="37" uniqueCount="31">
  <si>
    <t>Czy opłaca ZUS-51</t>
  </si>
  <si>
    <t>Przychód za I półrocze</t>
  </si>
  <si>
    <t>Podatek za I półrocze</t>
  </si>
  <si>
    <t>Przychód za II pólrocze</t>
  </si>
  <si>
    <t>Koszty za II półrocze</t>
  </si>
  <si>
    <t>Tak</t>
  </si>
  <si>
    <t>Nie</t>
  </si>
  <si>
    <t>II półrocze Ryczałt</t>
  </si>
  <si>
    <t>Kwoty dotyczą całego roku 2022</t>
  </si>
  <si>
    <t>Zrowotne</t>
  </si>
  <si>
    <t>Podatek</t>
  </si>
  <si>
    <t>Razem</t>
  </si>
  <si>
    <t>II półrocze Skala</t>
  </si>
  <si>
    <t>Zdrowotne</t>
  </si>
  <si>
    <t>zus-51</t>
  </si>
  <si>
    <t>procent</t>
  </si>
  <si>
    <t>P0-52</t>
  </si>
  <si>
    <t>p1-52</t>
  </si>
  <si>
    <t>Sk-52</t>
  </si>
  <si>
    <t xml:space="preserve">ryczałt </t>
  </si>
  <si>
    <t>I</t>
  </si>
  <si>
    <t>I+2</t>
  </si>
  <si>
    <t>podatek</t>
  </si>
  <si>
    <t>Skala 2</t>
  </si>
  <si>
    <t>Koszty za I pólrocze</t>
  </si>
  <si>
    <t>skala all</t>
  </si>
  <si>
    <t>Skala za cały 2022 rok</t>
  </si>
  <si>
    <t>Dane wprowadzamy do komórek oznaczonych kolorem żółtym</t>
  </si>
  <si>
    <t>Tabela obok zawiera w części pierwszej roczny podatek wyliczony przy założeniu, że podatnik był opodatkowany ryczałtem przez cały rok
prawa część tabeli określa roczne zobowiązanie podatkika przy założeniu że w I półoroczu opodatkowany był ryczałtem a w II wg skali.</t>
  </si>
  <si>
    <t xml:space="preserve">Tabela obok przedstawia wartości zobowiązania przy założeniu, że po roku opodatkowania ryczałtem, podatnik dla roku 2022 wybierze opodatkowanie wg skali.
</t>
  </si>
  <si>
    <t>Wersja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</si>
</sst>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10" fontId="0" fillId="0" borderId="0" xfId="0" applyNumberFormat="1"/>
    <xf numFmtId="0" fontId="3" fillId="0" borderId="0" xfId="0" applyFont="1" applyAlignment="1">
      <alignment vertical="center"/>
    </xf>
    <xf numFmtId="49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0" fontId="6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workbookViewId="0">
      <selection activeCell="D4" sqref="D4"/>
    </sheetView>
  </sheetViews>
  <sheetFormatPr defaultRowHeight="15" x14ac:dyDescent="0.25"/>
  <cols>
    <col min="2" max="2" width="11.28515625" customWidth="1"/>
    <col min="3" max="3" width="10.28515625" customWidth="1"/>
    <col min="4" max="4" width="15.42578125" customWidth="1"/>
    <col min="5" max="5" width="9.140625" hidden="1" customWidth="1"/>
    <col min="6" max="6" width="0.42578125" customWidth="1"/>
    <col min="7" max="7" width="4.28515625" customWidth="1"/>
    <col min="8" max="8" width="11.140625" customWidth="1"/>
    <col min="9" max="9" width="11.5703125" customWidth="1"/>
    <col min="10" max="11" width="11.85546875" customWidth="1"/>
    <col min="12" max="12" width="13.140625" customWidth="1"/>
    <col min="13" max="13" width="12.5703125" customWidth="1"/>
    <col min="14" max="14" width="4" hidden="1" customWidth="1"/>
    <col min="15" max="15" width="5.5703125" hidden="1" customWidth="1"/>
    <col min="16" max="16" width="2.85546875" hidden="1" customWidth="1"/>
    <col min="17" max="17" width="10.28515625" hidden="1" customWidth="1"/>
    <col min="18" max="18" width="10.7109375" hidden="1" customWidth="1"/>
    <col min="19" max="19" width="12.140625" hidden="1" customWidth="1"/>
    <col min="20" max="20" width="9.140625" hidden="1" customWidth="1"/>
    <col min="21" max="21" width="12.140625" hidden="1" customWidth="1"/>
    <col min="22" max="22" width="12.7109375" hidden="1" customWidth="1"/>
    <col min="23" max="23" width="9.140625" hidden="1" customWidth="1"/>
    <col min="24" max="24" width="9.140625" customWidth="1"/>
  </cols>
  <sheetData>
    <row r="1" spans="1:28" x14ac:dyDescent="0.25">
      <c r="A1" s="27" t="s">
        <v>30</v>
      </c>
    </row>
    <row r="2" spans="1:28" ht="24.75" customHeight="1" x14ac:dyDescent="0.25">
      <c r="H2" s="13" t="s">
        <v>8</v>
      </c>
      <c r="I2" s="13"/>
      <c r="J2" s="13"/>
      <c r="K2" s="13"/>
      <c r="L2" s="13"/>
      <c r="M2" s="13"/>
      <c r="Q2" t="s">
        <v>19</v>
      </c>
      <c r="R2" t="s">
        <v>20</v>
      </c>
      <c r="S2" t="s">
        <v>21</v>
      </c>
      <c r="U2" t="s">
        <v>23</v>
      </c>
      <c r="V2" t="s">
        <v>25</v>
      </c>
      <c r="Y2" s="11" t="s">
        <v>28</v>
      </c>
      <c r="Z2" s="12"/>
      <c r="AA2" s="12"/>
      <c r="AB2" s="12"/>
    </row>
    <row r="3" spans="1:28" ht="24" customHeight="1" x14ac:dyDescent="0.25">
      <c r="B3" s="15" t="s">
        <v>0</v>
      </c>
      <c r="C3" s="15"/>
      <c r="D3" s="4" t="s">
        <v>5</v>
      </c>
      <c r="H3" s="14" t="s">
        <v>7</v>
      </c>
      <c r="I3" s="14"/>
      <c r="J3" s="14"/>
      <c r="K3" s="14" t="s">
        <v>12</v>
      </c>
      <c r="L3" s="14"/>
      <c r="M3" s="14"/>
      <c r="Q3" t="s">
        <v>14</v>
      </c>
      <c r="R3" s="1">
        <f>IF(D3="Tak",6*1124.23,0)</f>
        <v>6745.38</v>
      </c>
      <c r="S3" s="1">
        <f>2*R3</f>
        <v>13490.76</v>
      </c>
      <c r="T3" s="1"/>
      <c r="U3" s="1">
        <f>R3</f>
        <v>6745.38</v>
      </c>
      <c r="V3" s="1">
        <f>S3</f>
        <v>13490.76</v>
      </c>
      <c r="Y3" s="12"/>
      <c r="Z3" s="12"/>
      <c r="AA3" s="12"/>
      <c r="AB3" s="12"/>
    </row>
    <row r="4" spans="1:28" ht="23.25" customHeight="1" x14ac:dyDescent="0.25">
      <c r="B4" s="15" t="s">
        <v>1</v>
      </c>
      <c r="C4" s="15"/>
      <c r="D4" s="6">
        <v>100000</v>
      </c>
      <c r="H4" s="5" t="s">
        <v>9</v>
      </c>
      <c r="I4" s="5" t="s">
        <v>10</v>
      </c>
      <c r="J4" s="5" t="s">
        <v>11</v>
      </c>
      <c r="K4" s="5" t="s">
        <v>13</v>
      </c>
      <c r="L4" s="5" t="s">
        <v>10</v>
      </c>
      <c r="M4" s="5" t="s">
        <v>11</v>
      </c>
      <c r="Q4" t="s">
        <v>16</v>
      </c>
      <c r="R4" s="1">
        <f>MAX(D4-R3,0)</f>
        <v>93254.62</v>
      </c>
      <c r="S4" s="1">
        <f>MAX(D4+D8-S3,0)</f>
        <v>236509.24</v>
      </c>
      <c r="T4" s="1"/>
      <c r="U4" s="1">
        <f>MAX(D8-D9-U3,0)</f>
        <v>53254.62</v>
      </c>
      <c r="V4" s="1">
        <f>MAX(D8+D4-D9-D6-V3,0)</f>
        <v>86509.24</v>
      </c>
      <c r="Y4" s="12"/>
      <c r="Z4" s="12"/>
      <c r="AA4" s="12"/>
      <c r="AB4" s="12"/>
    </row>
    <row r="5" spans="1:28" ht="29.25" customHeight="1" x14ac:dyDescent="0.25">
      <c r="B5" s="15" t="s">
        <v>2</v>
      </c>
      <c r="C5" s="15"/>
      <c r="D5" s="6">
        <v>40000</v>
      </c>
      <c r="H5" s="7">
        <f>S6</f>
        <v>6718.7232000000004</v>
      </c>
      <c r="I5" s="7">
        <f>S8</f>
        <v>100005.71699289537</v>
      </c>
      <c r="J5" s="9">
        <f>S6+S8</f>
        <v>106724.44019289536</v>
      </c>
      <c r="K5" s="7">
        <f>U6+R6</f>
        <v>8152.2773999999999</v>
      </c>
      <c r="L5" s="7">
        <f>D5+U8</f>
        <v>42790.554400000001</v>
      </c>
      <c r="M5" s="9">
        <f>K5+L5</f>
        <v>50942.8318</v>
      </c>
      <c r="Q5" t="s">
        <v>17</v>
      </c>
      <c r="R5" s="1">
        <f>IF(R4 &lt;= 60000,3732.62,IF(R4&lt;=300000,6221.04,11197.87))</f>
        <v>6221.04</v>
      </c>
      <c r="S5" s="1">
        <f>IF(S4 &lt;= 60000,3732.62,IF(S4&lt;=300000,6221.04,11197.87))</f>
        <v>6221.04</v>
      </c>
      <c r="T5" s="1"/>
      <c r="U5" s="1"/>
      <c r="V5" s="1"/>
      <c r="Y5" s="12"/>
      <c r="Z5" s="12"/>
      <c r="AA5" s="12"/>
      <c r="AB5" s="12"/>
    </row>
    <row r="6" spans="1:28" ht="15.75" x14ac:dyDescent="0.25">
      <c r="B6" s="15" t="s">
        <v>24</v>
      </c>
      <c r="C6" s="15"/>
      <c r="D6" s="6">
        <v>60000</v>
      </c>
      <c r="H6" s="1"/>
      <c r="I6" s="1"/>
      <c r="J6" s="1"/>
      <c r="K6" s="1"/>
      <c r="L6" s="1"/>
      <c r="M6" s="1"/>
      <c r="Q6" t="s">
        <v>18</v>
      </c>
      <c r="R6" s="1">
        <f>(R5*9%)*6</f>
        <v>3359.3616000000002</v>
      </c>
      <c r="S6" s="1">
        <f>(S5*9%)*12</f>
        <v>6718.7232000000004</v>
      </c>
      <c r="T6" s="1"/>
      <c r="U6" s="1">
        <f>MAX(U4*9%,6*270.9)</f>
        <v>4792.9157999999998</v>
      </c>
      <c r="V6" s="1">
        <f>MAX(V4*9%,12*270.9)</f>
        <v>7785.8316000000004</v>
      </c>
      <c r="Y6" s="10"/>
    </row>
    <row r="7" spans="1:28" ht="15.75" x14ac:dyDescent="0.25">
      <c r="B7" s="16"/>
      <c r="C7" s="17"/>
      <c r="D7" s="6"/>
      <c r="H7" s="18" t="s">
        <v>27</v>
      </c>
      <c r="I7" s="19"/>
      <c r="J7" s="19"/>
      <c r="K7" s="19"/>
      <c r="L7" s="19"/>
      <c r="M7" s="20"/>
      <c r="Q7" t="s">
        <v>15</v>
      </c>
      <c r="R7" s="2">
        <f>IF(R4&gt;0.01,D5/R4,0)</f>
        <v>0.4289331724262026</v>
      </c>
      <c r="V7" s="1"/>
    </row>
    <row r="8" spans="1:28" ht="15.75" x14ac:dyDescent="0.25">
      <c r="B8" s="15" t="s">
        <v>3</v>
      </c>
      <c r="C8" s="15"/>
      <c r="D8" s="6">
        <v>150000</v>
      </c>
      <c r="H8" s="21"/>
      <c r="I8" s="22"/>
      <c r="J8" s="22"/>
      <c r="K8" s="22"/>
      <c r="L8" s="22"/>
      <c r="M8" s="23"/>
      <c r="Q8" t="s">
        <v>22</v>
      </c>
      <c r="S8" s="1">
        <f>MAX(S4-S6/2,0)*R7</f>
        <v>100005.71699289537</v>
      </c>
      <c r="U8" s="1">
        <f>MAX(IF(U4&lt;=120000,U4*12%-3600,10800+(U4-120000)*32%),0)</f>
        <v>2790.5544</v>
      </c>
      <c r="V8" s="1">
        <f>MAX(IF(V4&lt;=120000,V4*12%-3600,10800+(V4-120000)*32%),0)</f>
        <v>6781.1088</v>
      </c>
    </row>
    <row r="9" spans="1:28" ht="25.5" customHeight="1" x14ac:dyDescent="0.25">
      <c r="B9" s="15" t="s">
        <v>4</v>
      </c>
      <c r="C9" s="15"/>
      <c r="D9" s="6">
        <v>90000</v>
      </c>
      <c r="H9" s="24"/>
      <c r="I9" s="25"/>
      <c r="J9" s="25"/>
      <c r="K9" s="25"/>
      <c r="L9" s="25"/>
      <c r="M9" s="26"/>
    </row>
    <row r="10" spans="1:28" ht="2.25" customHeight="1" x14ac:dyDescent="0.25"/>
    <row r="11" spans="1:28" ht="7.5" customHeight="1" x14ac:dyDescent="0.25"/>
    <row r="12" spans="1:28" ht="26.25" customHeight="1" x14ac:dyDescent="0.25">
      <c r="H12" s="13" t="s">
        <v>26</v>
      </c>
      <c r="I12" s="13"/>
      <c r="J12" s="13"/>
      <c r="K12" s="3"/>
      <c r="Y12" s="11" t="s">
        <v>29</v>
      </c>
      <c r="Z12" s="12"/>
      <c r="AA12" s="12"/>
      <c r="AB12" s="12"/>
    </row>
    <row r="13" spans="1:28" ht="22.5" customHeight="1" x14ac:dyDescent="0.25">
      <c r="H13" s="8" t="s">
        <v>13</v>
      </c>
      <c r="I13" s="8" t="s">
        <v>10</v>
      </c>
      <c r="J13" s="8" t="s">
        <v>11</v>
      </c>
      <c r="Y13" s="12"/>
      <c r="Z13" s="12"/>
      <c r="AA13" s="12"/>
      <c r="AB13" s="12"/>
    </row>
    <row r="14" spans="1:28" ht="24.75" customHeight="1" x14ac:dyDescent="0.25">
      <c r="H14" s="7">
        <f>V6</f>
        <v>7785.8316000000004</v>
      </c>
      <c r="I14" s="7">
        <f>V8</f>
        <v>6781.1088</v>
      </c>
      <c r="J14" s="9">
        <f>H14+I14</f>
        <v>14566.940399999999</v>
      </c>
      <c r="Y14" s="12"/>
      <c r="Z14" s="12"/>
      <c r="AA14" s="12"/>
      <c r="AB14" s="12"/>
    </row>
    <row r="15" spans="1:28" x14ac:dyDescent="0.25">
      <c r="H15" s="1"/>
      <c r="I15" s="1"/>
      <c r="J15" s="1"/>
    </row>
  </sheetData>
  <mergeCells count="14">
    <mergeCell ref="B6:C6"/>
    <mergeCell ref="H12:J12"/>
    <mergeCell ref="B7:C7"/>
    <mergeCell ref="H7:M9"/>
    <mergeCell ref="B3:C3"/>
    <mergeCell ref="B4:C4"/>
    <mergeCell ref="B5:C5"/>
    <mergeCell ref="B8:C8"/>
    <mergeCell ref="B9:C9"/>
    <mergeCell ref="Y2:AB5"/>
    <mergeCell ref="Y12:AB14"/>
    <mergeCell ref="H2:M2"/>
    <mergeCell ref="H3:J3"/>
    <mergeCell ref="K3:M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Arkusz2!$A$1:$A$2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lta@logotech.com.pl</dc:creator>
  <cp:lastModifiedBy>lta@logotech.com.pl</cp:lastModifiedBy>
  <dcterms:created xsi:type="dcterms:W3CDTF">2022-06-12T10:52:39Z</dcterms:created>
  <dcterms:modified xsi:type="dcterms:W3CDTF">2022-08-12T10:42:42Z</dcterms:modified>
</cp:coreProperties>
</file>